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le 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<sst xmlns="http://schemas.openxmlformats.org/spreadsheetml/2006/main" count="147" uniqueCount="81">
  <si>
    <t xml:space="preserve">COMUNE DI POGGIO A CAIANO</t>
  </si>
  <si>
    <t xml:space="preserve">CONTRIBUTO DI COSTRUZIONE (Oneri di Urbanizzazione Primaria e Secondaria e Costo di Costruzione - art. 184 L.R. 65/2014)</t>
  </si>
  <si>
    <t xml:space="preserve">richiedente</t>
  </si>
  <si>
    <t xml:space="preserve">ubicazione</t>
  </si>
  <si>
    <t xml:space="preserve">lavori di:</t>
  </si>
  <si>
    <t xml:space="preserve">DESTINAZIONE DELL'IMMOBILE</t>
  </si>
  <si>
    <t xml:space="preserve">Unità di applicazione</t>
  </si>
  <si>
    <t xml:space="preserve">TARIFFE IN VIGORE DAL 01/01/2026</t>
  </si>
  <si>
    <t xml:space="preserve">TARIFFE DA APPLICARE</t>
  </si>
  <si>
    <t xml:space="preserve">ONERI di Urbanizzazione Primaria e Secondaria</t>
  </si>
  <si>
    <t xml:space="preserve">RESIDENZIALE</t>
  </si>
  <si>
    <t xml:space="preserve">adeguamento</t>
  </si>
  <si>
    <t xml:space="preserve">primaria</t>
  </si>
  <si>
    <t xml:space="preserve">secondaria</t>
  </si>
  <si>
    <t xml:space="preserve">totale</t>
  </si>
  <si>
    <t xml:space="preserve">1) Restauro e ristrutturazione Edilizia</t>
  </si>
  <si>
    <t xml:space="preserve">mc</t>
  </si>
  <si>
    <t xml:space="preserve">2) Nuova edificazione, ristrutturazione urbanistica e sostituzione edilizia</t>
  </si>
  <si>
    <t xml:space="preserve">3) Mutamento di destinazione d'uso edifici rurali
(art. 5 ter L.R. 64/95 "oneri
verdi")</t>
  </si>
  <si>
    <t xml:space="preserve">ARTIGIANALE E INDUSTRIALE</t>
  </si>
  <si>
    <t xml:space="preserve">Categorie Generali</t>
  </si>
  <si>
    <t xml:space="preserve">mq</t>
  </si>
  <si>
    <t xml:space="preserve">Categorie ISTAT 1971(*)</t>
  </si>
  <si>
    <t xml:space="preserve">TURISTICO-COMMERCIALE-DIREZIONALE</t>
  </si>
  <si>
    <t xml:space="preserve">COMMERCIO ALL'INGROSSO E DEPOSITO</t>
  </si>
  <si>
    <t xml:space="preserve">COSTO DI COSTRUZIONE</t>
  </si>
  <si>
    <t xml:space="preserve">NUOVE COSTRUZIONI</t>
  </si>
  <si>
    <t xml:space="preserve">tariffa</t>
  </si>
  <si>
    <t xml:space="preserve">Costo di costruzione unitario per edilizia residenziale</t>
  </si>
  <si>
    <t xml:space="preserve">Costo di costruzione unitario per edifici con destinazione turistica, commerciale e direzionale</t>
  </si>
  <si>
    <t xml:space="preserve">Costo di costruzione per edifici con destinazione commerciale all'ingrosso</t>
  </si>
  <si>
    <t xml:space="preserve">RISTRUTTURAZIONI</t>
  </si>
  <si>
    <t xml:space="preserve">1) ABITAZIONI AVENTI :</t>
  </si>
  <si>
    <t xml:space="preserve">percentuale</t>
  </si>
  <si>
    <t xml:space="preserve">a) SU &gt; mq. 160 e accessori &gt;= mq. 60</t>
  </si>
  <si>
    <t xml:space="preserve">b) mq. 130 &lt; SU &lt; mq. 160 e accessori &lt;= mq. 55</t>
  </si>
  <si>
    <t xml:space="preserve">c) mq. 110 &lt; SU &lt; mq. 130 e accessori &lt;= mq. 50</t>
  </si>
  <si>
    <t xml:space="preserve">d) mq.  95 &lt; SU &lt; mq.  110 e accessori &lt;= mq. 45</t>
  </si>
  <si>
    <t xml:space="preserve">e) SU &lt; mq. 95 e accessori &lt;= mq. 40</t>
  </si>
  <si>
    <t xml:space="preserve">2) ABITAZIONI AVENTI CARATTERISTICHE DI LUSSO (D. M. 2.8.1969)</t>
  </si>
  <si>
    <t xml:space="preserve">M. 2.8.1969)</t>
  </si>
  <si>
    <t xml:space="preserve">3) COSTRUZIONI O IMPIANTI PER LE ATTIVITA’ TURISTICHE COMMERCIALI E DIREZIONALI</t>
  </si>
  <si>
    <t xml:space="preserve">QUANTIFICAZIONE DELL'INTERVENTO</t>
  </si>
  <si>
    <t xml:space="preserve">allegare distinta per calcolo volume e/o superficie con schemi per controllo</t>
  </si>
  <si>
    <t xml:space="preserve">volume interessato dall'intervento</t>
  </si>
  <si>
    <t xml:space="preserve">superficie interessata dall'intervento</t>
  </si>
  <si>
    <t xml:space="preserve">superficie interessata all'intervento (costo costruzione)</t>
  </si>
  <si>
    <t xml:space="preserve">CALCOLO DEGLI IMPORTI DOVUTI</t>
  </si>
  <si>
    <t xml:space="preserve">unità di applicazione</t>
  </si>
  <si>
    <t xml:space="preserve">quantità</t>
  </si>
  <si>
    <t xml:space="preserve">importi</t>
  </si>
  <si>
    <t xml:space="preserve">Oneri di urbanizzazione primaria</t>
  </si>
  <si>
    <t xml:space="preserve">€</t>
  </si>
  <si>
    <t xml:space="preserve">Oneri di urbanizzazione secondaria</t>
  </si>
  <si>
    <t xml:space="preserve">TOTALE ONERI DI URBANIZZAZIONE</t>
  </si>
  <si>
    <t xml:space="preserve">Contributo riferito al costo di costruzione</t>
  </si>
  <si>
    <t xml:space="preserve">TOTALE COSTO DI COSTRUZIONE</t>
  </si>
  <si>
    <t xml:space="preserve">CONTRIBUTO TOTALE</t>
  </si>
  <si>
    <t xml:space="preserve">RATEIZZAZIONE</t>
  </si>
  <si>
    <t xml:space="preserve">Importo Oneri di Urbanizzazione da rateizzare</t>
  </si>
  <si>
    <t xml:space="preserve">la rateizzazione è possibile solo se l'importo da versare supera € 1.032,00</t>
  </si>
  <si>
    <t xml:space="preserve">Nel caso in cui si scelga, per il pagamento del suddetto contributo, una delle soluzioni di rateizzazione, si dovra’ presentare, a garanzia delle rate sospese, idonea polizza fideiussoria rilasciata da Istituto Bancario od Assicurativo debitamente autorizzato, maggiorata del 40% dell’importo dovuto e che consenta l’escussione immediata e diretta di ciascuna rata da parte del Comune, </t>
  </si>
  <si>
    <t xml:space="preserve">UNICA RATA  entro presentazione per SCIA</t>
  </si>
  <si>
    <t xml:space="preserve">-</t>
  </si>
  <si>
    <t xml:space="preserve">1° rata pari a 1/4 al ritiro o presentazione per le SCIA</t>
  </si>
  <si>
    <t xml:space="preserve">2° rata pari a 1/4 entro 6 mesi dal ritiro o presentazione SCIA</t>
  </si>
  <si>
    <t xml:space="preserve">3° rata pari a 1/4 entro 12 mesi dal ritiro o presentazione SCIA</t>
  </si>
  <si>
    <t xml:space="preserve">4° rata pari a 1/4 entro 18 mesi dal ritiro o presentazione SCIA</t>
  </si>
  <si>
    <t xml:space="preserve">Importo Costo di Costruzione da rateizzare</t>
  </si>
  <si>
    <t xml:space="preserve">UNICA RATA  entro presentazione per SCIA o ritiro</t>
  </si>
  <si>
    <t xml:space="preserve">1° rata pari al 30% entro 2 mesi dall'inizio lavori o dalla presentazione SCIA</t>
  </si>
  <si>
    <t xml:space="preserve">2° rata pari al 30% entro 1 anno dalla prima rata</t>
  </si>
  <si>
    <t xml:space="preserve">3° rata pari al 40% entro 60 gg dalla ultimazione dei lavori</t>
  </si>
  <si>
    <t xml:space="preserve">Poggio a Caiano,</t>
  </si>
  <si>
    <t xml:space="preserve">Il presente calcolo è stato effettuato:</t>
  </si>
  <si>
    <t xml:space="preserve">autoliquidazione</t>
  </si>
  <si>
    <t xml:space="preserve">d'ufficio</t>
  </si>
  <si>
    <t xml:space="preserve">IL TECNICO</t>
  </si>
  <si>
    <t xml:space="preserve">IL RICHIEDENTE</t>
  </si>
  <si>
    <t xml:space="preserve">INSERIRE IMPORTI E QUANTITA' NELLE CASELLE VERDI CHE INTERESSANO</t>
  </si>
  <si>
    <t xml:space="preserve">I CALCOLI SARANNO EFFETTUATI AUTOMATICAMENTE ANCHE PER QUANTO RIGUARDA LA RATEIZZAZIONE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</si>
</sst>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"/>
    <numFmt numFmtId="166" formatCode="0.00%"/>
    <numFmt numFmtId="167" formatCode="#,##0.00"/>
    <numFmt numFmtId="168" formatCode="0.00%;[RED]\-0.00%"/>
    <numFmt numFmtId="169" formatCode="0.00"/>
    <numFmt numFmtId="170" formatCode="0.0%"/>
  </numFmts>
  <fonts count="22">
    <font>
      <sz val="10"/>
      <color rgb="FF000000"/>
      <name val="Times New Roman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icrosoft Sans Serif"/>
      <family val="0"/>
      <charset val="1"/>
    </font>
    <font>
      <b val="true"/>
      <sz val="10"/>
      <name val="Arial"/>
      <family val="2"/>
      <charset val="1"/>
    </font>
    <font>
      <b val="true"/>
      <sz val="8"/>
      <color rgb="FF000000"/>
      <name val="Arial"/>
      <family val="2"/>
      <charset val="1"/>
    </font>
    <font>
      <b val="true"/>
      <sz val="6"/>
      <name val="Arial"/>
      <family val="2"/>
      <charset val="1"/>
    </font>
    <font>
      <b val="true"/>
      <sz val="8"/>
      <name val="Arial"/>
      <family val="2"/>
      <charset val="1"/>
    </font>
    <font>
      <sz val="5.5"/>
      <name val="Microsoft Sans Serif"/>
      <family val="2"/>
      <charset val="1"/>
    </font>
    <font>
      <b val="true"/>
      <sz val="5.5"/>
      <name val="Arial"/>
      <family val="2"/>
      <charset val="1"/>
    </font>
    <font>
      <sz val="6"/>
      <color rgb="FF000000"/>
      <name val="Microsoft Sans Serif"/>
      <family val="2"/>
      <charset val="1"/>
    </font>
    <font>
      <b val="true"/>
      <sz val="6"/>
      <color rgb="FF000000"/>
      <name val="Arial"/>
      <family val="2"/>
      <charset val="1"/>
    </font>
    <font>
      <b val="true"/>
      <sz val="4.5"/>
      <name val="Arial"/>
      <family val="2"/>
      <charset val="1"/>
    </font>
    <font>
      <sz val="6"/>
      <color rgb="FF000000"/>
      <name val="Arial"/>
      <family val="2"/>
      <charset val="1"/>
    </font>
    <font>
      <i val="true"/>
      <sz val="5.5"/>
      <name val="Arial"/>
      <family val="2"/>
      <charset val="1"/>
    </font>
    <font>
      <b val="true"/>
      <sz val="5.5"/>
      <color rgb="FF000000"/>
      <name val="Arial"/>
      <family val="2"/>
      <charset val="1"/>
    </font>
    <font>
      <sz val="6"/>
      <name val="Microsoft Sans Serif"/>
      <family val="2"/>
      <charset val="1"/>
    </font>
    <font>
      <b val="true"/>
      <sz val="6"/>
      <name val="Microsoft Sans Serif"/>
      <family val="2"/>
      <charset val="1"/>
    </font>
    <font>
      <sz val="9"/>
      <name val="Microsoft Sans Serif"/>
      <family val="2"/>
      <charset val="1"/>
    </font>
    <font>
      <b val="true"/>
      <sz val="9"/>
      <name val="Microsoft Sans Serif"/>
      <family val="2"/>
      <charset val="1"/>
    </font>
    <font>
      <b val="true"/>
      <sz val="9"/>
      <color rgb="FFFF0000"/>
      <name val="Microsoft Sans Serif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BFBFBF"/>
        <bgColor rgb="FFB4C7DC"/>
      </patternFill>
    </fill>
    <fill>
      <patternFill patternType="solid">
        <fgColor rgb="FFCCFFCC"/>
        <bgColor rgb="FFCCFFFF"/>
      </patternFill>
    </fill>
    <fill>
      <patternFill patternType="solid">
        <fgColor rgb="FFFFF5CE"/>
        <bgColor rgb="FFFFFFFF"/>
      </patternFill>
    </fill>
    <fill>
      <patternFill patternType="solid">
        <fgColor rgb="FFFFBF00"/>
        <bgColor rgb="FFFF9900"/>
      </patternFill>
    </fill>
    <fill>
      <patternFill patternType="solid">
        <fgColor rgb="FFFFFFFF"/>
        <bgColor rgb="FFFFF5CE"/>
      </patternFill>
    </fill>
    <fill>
      <patternFill patternType="solid">
        <fgColor rgb="FFFFE994"/>
        <bgColor rgb="FFFFF5CE"/>
      </patternFill>
    </fill>
    <fill>
      <patternFill patternType="solid">
        <fgColor rgb="FFDDDDDD"/>
        <bgColor rgb="FFFFF5CE"/>
      </patternFill>
    </fill>
    <fill>
      <patternFill patternType="solid">
        <fgColor rgb="FF729FCF"/>
        <bgColor rgb="FF969696"/>
      </patternFill>
    </fill>
    <fill>
      <patternFill patternType="solid">
        <fgColor rgb="FFB4C7DC"/>
        <bgColor rgb="FFBFBFB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2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0" fillId="0" borderId="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7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5" borderId="1" xfId="0" applyFont="true" applyBorder="true" applyAlignment="true" applyProtection="true">
      <alignment horizontal="right" vertical="center" textRotation="0" wrapText="false" indent="0" shrinkToFit="true"/>
      <protection locked="true" hidden="true"/>
    </xf>
    <xf numFmtId="167" fontId="12" fillId="4" borderId="1" xfId="0" applyFont="true" applyBorder="true" applyAlignment="true" applyProtection="true">
      <alignment horizontal="right" vertical="center" textRotation="0" wrapText="false" indent="0" shrinkToFit="true"/>
      <protection locked="true" hidden="true"/>
    </xf>
    <xf numFmtId="167" fontId="12" fillId="3" borderId="1" xfId="0" applyFont="true" applyBorder="true" applyAlignment="true" applyProtection="true">
      <alignment horizontal="right" vertical="center" textRotation="0" wrapText="false" indent="0" shrinkToFit="true"/>
      <protection locked="false" hidden="false"/>
    </xf>
    <xf numFmtId="166" fontId="11" fillId="6" borderId="1" xfId="0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67" fontId="12" fillId="6" borderId="1" xfId="0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67" fontId="12" fillId="6" borderId="1" xfId="0" applyFont="true" applyBorder="true" applyAlignment="true" applyProtection="true">
      <alignment horizontal="right" vertical="center" textRotation="0" wrapText="false" indent="0" shrinkToFit="true"/>
      <protection locked="false" hidden="false"/>
    </xf>
    <xf numFmtId="164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1" fillId="5" borderId="1" xfId="0" applyFont="true" applyBorder="true" applyAlignment="true" applyProtection="true">
      <alignment horizontal="right" vertical="center" textRotation="0" wrapText="false" indent="0" shrinkToFit="true"/>
      <protection locked="true" hidden="true"/>
    </xf>
    <xf numFmtId="169" fontId="12" fillId="0" borderId="1" xfId="0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64" fontId="1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6" fillId="0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70" fontId="12" fillId="0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70" fontId="12" fillId="0" borderId="1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70" fontId="12" fillId="3" borderId="1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2" fillId="0" borderId="1" xfId="0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64" fontId="9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4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0" fillId="0" borderId="1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8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7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7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12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5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5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5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9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1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2" fillId="10" borderId="1" xfId="0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64" fontId="1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12" fillId="10" borderId="1" xfId="0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67" fontId="7" fillId="1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7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7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6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0" borderId="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7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7" fillId="0" borderId="4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0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729FCF"/>
      <rgbColor rgb="FF993366"/>
      <rgbColor rgb="FFFFF5CE"/>
      <rgbColor rgb="FFDDDDDD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994"/>
      <rgbColor rgb="FF99CCFF"/>
      <rgbColor rgb="FFFF99CC"/>
      <rgbColor rgb="FFCC99FF"/>
      <rgbColor rgb="FFFFCC99"/>
      <rgbColor rgb="FF3366FF"/>
      <rgbColor rgb="FF33CCCC"/>
      <rgbColor rgb="FF99CC00"/>
      <rgbColor rgb="FFFFBF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973440</xdr:colOff>
      <xdr:row>87</xdr:row>
      <xdr:rowOff>43560</xdr:rowOff>
    </xdr:from>
    <xdr:to>
      <xdr:col>1</xdr:col>
      <xdr:colOff>571680</xdr:colOff>
      <xdr:row>89</xdr:row>
      <xdr:rowOff>122040</xdr:rowOff>
    </xdr:to>
    <xdr:sp>
      <xdr:nvSpPr>
        <xdr:cNvPr id="0" name="Shape 3"/>
        <xdr:cNvSpPr/>
      </xdr:nvSpPr>
      <xdr:spPr>
        <a:xfrm flipV="1">
          <a:off x="973440" y="14018760"/>
          <a:ext cx="1764360" cy="459720"/>
        </a:xfrm>
        <a:custGeom>
          <a:avLst/>
          <a:gdLst>
            <a:gd name="textAreaLeft" fmla="*/ 0 w 1764360"/>
            <a:gd name="textAreaRight" fmla="*/ 1772280 w 1764360"/>
            <a:gd name="textAreaTop" fmla="*/ 2880 h 459720"/>
            <a:gd name="textAreaBottom" fmla="*/ 14920920 h 459720"/>
          </a:gdLst>
          <a:ahLst/>
          <a:rect l="textAreaLeft" t="textAreaTop" r="textAreaRight" b="textAreaBottom"/>
          <a:pathLst>
            <a:path w="1873250" h="0">
              <a:moveTo>
                <a:pt x="0" y="0"/>
              </a:moveTo>
              <a:lnTo>
                <a:pt x="1872996" y="0"/>
              </a:lnTo>
            </a:path>
          </a:pathLst>
        </a:custGeom>
        <a:noFill/>
        <a:ln w="635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78120</xdr:colOff>
      <xdr:row>91</xdr:row>
      <xdr:rowOff>53280</xdr:rowOff>
    </xdr:from>
    <xdr:to>
      <xdr:col>1</xdr:col>
      <xdr:colOff>183960</xdr:colOff>
      <xdr:row>92</xdr:row>
      <xdr:rowOff>184320</xdr:rowOff>
    </xdr:to>
    <xdr:grpSp>
      <xdr:nvGrpSpPr>
        <xdr:cNvPr id="1" name="Group 5"/>
        <xdr:cNvGrpSpPr/>
      </xdr:nvGrpSpPr>
      <xdr:grpSpPr>
        <a:xfrm>
          <a:off x="2244240" y="14848200"/>
          <a:ext cx="105840" cy="378720"/>
          <a:chOff x="2244240" y="14848200"/>
          <a:chExt cx="105840" cy="378720"/>
        </a:xfrm>
      </xdr:grpSpPr>
      <xdr:sp>
        <xdr:nvSpPr>
          <xdr:cNvPr id="2" name="Shape 6"/>
          <xdr:cNvSpPr/>
        </xdr:nvSpPr>
        <xdr:spPr>
          <a:xfrm>
            <a:off x="2244240" y="14848200"/>
            <a:ext cx="105840" cy="136440"/>
          </a:xfrm>
          <a:custGeom>
            <a:avLst/>
            <a:gdLst>
              <a:gd name="textAreaLeft" fmla="*/ 0 w 105840"/>
              <a:gd name="textAreaRight" fmla="*/ 115200 w 105840"/>
              <a:gd name="textAreaTop" fmla="*/ 0 h 136440"/>
              <a:gd name="textAreaBottom" fmla="*/ 146880 h 136440"/>
            </a:gdLst>
            <a:ahLst/>
            <a:rect l="textAreaLeft" t="textAreaTop" r="textAreaRight" b="textAreaBottom"/>
            <a:pathLst>
              <a:path w="66040" h="66040">
                <a:moveTo>
                  <a:pt x="65531" y="65532"/>
                </a:moveTo>
                <a:lnTo>
                  <a:pt x="0" y="65532"/>
                </a:lnTo>
                <a:lnTo>
                  <a:pt x="0" y="0"/>
                </a:lnTo>
                <a:lnTo>
                  <a:pt x="65531" y="0"/>
                </a:lnTo>
                <a:lnTo>
                  <a:pt x="65531" y="65532"/>
                </a:lnTo>
                <a:close/>
              </a:path>
            </a:pathLst>
          </a:custGeom>
          <a:solidFill>
            <a:srgbClr val="ccffcc">
              <a:alpha val="50000"/>
            </a:srgbClr>
          </a:solidFill>
          <a:ln w="0">
            <a:solidFill>
              <a:srgbClr val="468a1a"/>
            </a:solidFill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3" name="Shape 7"/>
          <xdr:cNvSpPr/>
        </xdr:nvSpPr>
        <xdr:spPr>
          <a:xfrm>
            <a:off x="2251800" y="14858640"/>
            <a:ext cx="89280" cy="115200"/>
          </a:xfrm>
          <a:custGeom>
            <a:avLst/>
            <a:gdLst>
              <a:gd name="textAreaLeft" fmla="*/ 0 w 89280"/>
              <a:gd name="textAreaRight" fmla="*/ 98640 w 89280"/>
              <a:gd name="textAreaTop" fmla="*/ 0 h 115200"/>
              <a:gd name="textAreaBottom" fmla="*/ 125640 h 115200"/>
            </a:gdLst>
            <a:ahLst/>
            <a:rect l="textAreaLeft" t="textAreaTop" r="textAreaRight" b="textAreaBottom"/>
            <a:pathLst>
              <a:path w="56515" h="56515">
                <a:moveTo>
                  <a:pt x="56388" y="56388"/>
                </a:moveTo>
                <a:lnTo>
                  <a:pt x="0" y="56388"/>
                </a:lnTo>
                <a:lnTo>
                  <a:pt x="0" y="0"/>
                </a:lnTo>
                <a:lnTo>
                  <a:pt x="56388" y="0"/>
                </a:lnTo>
                <a:lnTo>
                  <a:pt x="56388" y="56388"/>
                </a:lnTo>
                <a:close/>
              </a:path>
            </a:pathLst>
          </a:custGeom>
          <a:solidFill>
            <a:srgbClr val="ccffcc">
              <a:alpha val="50000"/>
            </a:srgbClr>
          </a:solidFill>
          <a:ln w="0">
            <a:solidFill>
              <a:srgbClr val="468a1a"/>
            </a:solidFill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4" name="Shape 8"/>
          <xdr:cNvSpPr/>
        </xdr:nvSpPr>
        <xdr:spPr>
          <a:xfrm>
            <a:off x="2244240" y="15090480"/>
            <a:ext cx="105840" cy="136440"/>
          </a:xfrm>
          <a:custGeom>
            <a:avLst/>
            <a:gdLst>
              <a:gd name="textAreaLeft" fmla="*/ 0 w 105840"/>
              <a:gd name="textAreaRight" fmla="*/ 115200 w 105840"/>
              <a:gd name="textAreaTop" fmla="*/ 0 h 136440"/>
              <a:gd name="textAreaBottom" fmla="*/ 146880 h 136440"/>
            </a:gdLst>
            <a:ahLst/>
            <a:rect l="textAreaLeft" t="textAreaTop" r="textAreaRight" b="textAreaBottom"/>
            <a:pathLst>
              <a:path w="66040" h="66040">
                <a:moveTo>
                  <a:pt x="65531" y="65532"/>
                </a:moveTo>
                <a:lnTo>
                  <a:pt x="0" y="65532"/>
                </a:lnTo>
                <a:lnTo>
                  <a:pt x="0" y="0"/>
                </a:lnTo>
                <a:lnTo>
                  <a:pt x="65531" y="0"/>
                </a:lnTo>
                <a:lnTo>
                  <a:pt x="65531" y="65532"/>
                </a:lnTo>
                <a:close/>
              </a:path>
            </a:pathLst>
          </a:custGeom>
          <a:solidFill>
            <a:srgbClr val="ccffcc">
              <a:alpha val="50000"/>
            </a:srgbClr>
          </a:solidFill>
          <a:ln w="0">
            <a:solidFill>
              <a:srgbClr val="468a1a"/>
            </a:solidFill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5" name="Shape 9"/>
          <xdr:cNvSpPr/>
        </xdr:nvSpPr>
        <xdr:spPr>
          <a:xfrm>
            <a:off x="2251800" y="15100920"/>
            <a:ext cx="89280" cy="115200"/>
          </a:xfrm>
          <a:custGeom>
            <a:avLst/>
            <a:gdLst>
              <a:gd name="textAreaLeft" fmla="*/ 0 w 89280"/>
              <a:gd name="textAreaRight" fmla="*/ 98640 w 89280"/>
              <a:gd name="textAreaTop" fmla="*/ 0 h 115200"/>
              <a:gd name="textAreaBottom" fmla="*/ 125640 h 115200"/>
            </a:gdLst>
            <a:ahLst/>
            <a:rect l="textAreaLeft" t="textAreaTop" r="textAreaRight" b="textAreaBottom"/>
            <a:pathLst>
              <a:path w="56515" h="56515">
                <a:moveTo>
                  <a:pt x="56388" y="56387"/>
                </a:moveTo>
                <a:lnTo>
                  <a:pt x="0" y="56387"/>
                </a:lnTo>
                <a:lnTo>
                  <a:pt x="0" y="0"/>
                </a:lnTo>
                <a:lnTo>
                  <a:pt x="56388" y="0"/>
                </a:lnTo>
                <a:lnTo>
                  <a:pt x="56388" y="56387"/>
                </a:lnTo>
                <a:close/>
              </a:path>
            </a:pathLst>
          </a:custGeom>
          <a:solidFill>
            <a:srgbClr val="ccffcc">
              <a:alpha val="50000"/>
            </a:srgbClr>
          </a:solidFill>
          <a:ln w="0">
            <a:solidFill>
              <a:srgbClr val="468a1a"/>
            </a:solidFill>
          </a:ln>
        </xdr:spPr>
        <xdr:style>
          <a:lnRef idx="0"/>
          <a:fillRef idx="0"/>
          <a:effectRef idx="0"/>
          <a:fontRef idx="minor"/>
        </xdr:style>
      </xdr:sp>
    </xdr:grpSp>
    <xdr:clientData/>
  </xdr:twoCellAnchor>
  <xdr:twoCellAnchor editAs="oneCell">
    <xdr:from>
      <xdr:col>1</xdr:col>
      <xdr:colOff>86400</xdr:colOff>
      <xdr:row>0</xdr:row>
      <xdr:rowOff>15120</xdr:rowOff>
    </xdr:from>
    <xdr:to>
      <xdr:col>1</xdr:col>
      <xdr:colOff>608400</xdr:colOff>
      <xdr:row>0</xdr:row>
      <xdr:rowOff>648000</xdr:rowOff>
    </xdr:to>
    <xdr:pic>
      <xdr:nvPicPr>
        <xdr:cNvPr id="6" name="Immagine 9" descr=""/>
        <xdr:cNvPicPr/>
      </xdr:nvPicPr>
      <xdr:blipFill>
        <a:blip r:embed="rId1"/>
        <a:stretch/>
      </xdr:blipFill>
      <xdr:spPr>
        <a:xfrm>
          <a:off x="2252520" y="15120"/>
          <a:ext cx="522000" cy="6328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01"/>
  <sheetViews>
    <sheetView showFormulas="false" showGridLines="true" showRowColHeaders="tru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J15" activeCellId="0" sqref="J15"/>
    </sheetView>
  </sheetViews>
  <sheetFormatPr defaultColWidth="8.5546875" defaultRowHeight="12.75" zeroHeight="false" outlineLevelRow="0" outlineLevelCol="0"/>
  <cols>
    <col collapsed="false" customWidth="true" hidden="false" outlineLevel="0" max="1" min="1" style="1" width="34.11"/>
    <col collapsed="false" customWidth="true" hidden="false" outlineLevel="0" max="2" min="2" style="1" width="10.78"/>
    <col collapsed="false" customWidth="true" hidden="false" outlineLevel="0" max="3" min="3" style="1" width="10"/>
    <col collapsed="false" customWidth="true" hidden="false" outlineLevel="0" max="4" min="4" style="1" width="9.07"/>
    <col collapsed="false" customWidth="true" hidden="false" outlineLevel="0" max="7" min="5" style="1" width="11.34"/>
    <col collapsed="false" customWidth="true" hidden="false" outlineLevel="0" max="11" min="9" style="1" width="11.34"/>
    <col collapsed="false" customWidth="true" hidden="false" outlineLevel="0" max="16384" min="16370" style="1" width="12.8"/>
  </cols>
  <sheetData>
    <row r="1" customFormat="false" ht="53.2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.7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customFormat="false" ht="11.25" hidden="false" customHeight="true" outlineLevel="0" collapsed="false">
      <c r="A3" s="4" t="n">
        <v>2026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customFormat="false" ht="9.75" hidden="false" customHeight="true" outlineLevel="0" collapsed="false">
      <c r="A4" s="6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customFormat="false" ht="9.75" hidden="false" customHeight="true" outlineLevel="0" collapsed="false">
      <c r="A5" s="6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customFormat="false" ht="11.25" hidden="false" customHeight="true" outlineLevel="0" collapsed="false">
      <c r="A6" s="6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customFormat="false" ht="22.7" hidden="false" customHeight="true" outlineLevel="0" collapsed="false">
      <c r="A7" s="8" t="s">
        <v>5</v>
      </c>
      <c r="B7" s="9"/>
      <c r="C7" s="10" t="s">
        <v>6</v>
      </c>
      <c r="D7" s="11" t="s">
        <v>7</v>
      </c>
      <c r="E7" s="11"/>
      <c r="F7" s="11"/>
      <c r="G7" s="11"/>
      <c r="H7" s="12"/>
      <c r="I7" s="13" t="s">
        <v>8</v>
      </c>
      <c r="J7" s="13"/>
      <c r="K7" s="13"/>
    </row>
    <row r="8" customFormat="false" ht="11.35" hidden="false" customHeight="true" outlineLevel="0" collapsed="false">
      <c r="A8" s="14" t="s">
        <v>9</v>
      </c>
      <c r="B8" s="14"/>
      <c r="C8" s="14"/>
      <c r="D8" s="15"/>
      <c r="E8" s="15"/>
      <c r="F8" s="15"/>
      <c r="G8" s="15"/>
      <c r="H8" s="12"/>
      <c r="I8" s="16"/>
      <c r="J8" s="16"/>
      <c r="K8" s="16"/>
    </row>
    <row r="9" customFormat="false" ht="11.35" hidden="false" customHeight="true" outlineLevel="0" collapsed="false">
      <c r="A9" s="17" t="s">
        <v>10</v>
      </c>
      <c r="B9" s="18"/>
      <c r="C9" s="18"/>
      <c r="D9" s="19" t="s">
        <v>11</v>
      </c>
      <c r="E9" s="19" t="s">
        <v>12</v>
      </c>
      <c r="F9" s="19" t="s">
        <v>13</v>
      </c>
      <c r="G9" s="19" t="s">
        <v>14</v>
      </c>
      <c r="H9" s="12"/>
      <c r="I9" s="19" t="s">
        <v>12</v>
      </c>
      <c r="J9" s="19" t="s">
        <v>13</v>
      </c>
      <c r="K9" s="19" t="s">
        <v>14</v>
      </c>
    </row>
    <row r="10" customFormat="false" ht="11.35" hidden="false" customHeight="true" outlineLevel="0" collapsed="false">
      <c r="A10" s="20" t="s">
        <v>15</v>
      </c>
      <c r="B10" s="18"/>
      <c r="C10" s="21" t="s">
        <v>16</v>
      </c>
      <c r="D10" s="22" t="n">
        <v>0.011</v>
      </c>
      <c r="E10" s="23" t="n">
        <f aca="false">4.14320014880952+(4.14320014880952*D10)</f>
        <v>4.18877535044642</v>
      </c>
      <c r="F10" s="23" t="n">
        <f aca="false">11.9612386904762+(11.9612386904762*D10)</f>
        <v>12.0928123160714</v>
      </c>
      <c r="G10" s="23" t="n">
        <f aca="false">16.0924295634921+(16.0924295634921*D10)</f>
        <v>16.2694462886905</v>
      </c>
      <c r="H10" s="12"/>
      <c r="I10" s="24"/>
      <c r="J10" s="24"/>
      <c r="K10" s="24"/>
    </row>
    <row r="11" customFormat="false" ht="14.25" hidden="false" customHeight="true" outlineLevel="0" collapsed="false">
      <c r="A11" s="20" t="s">
        <v>17</v>
      </c>
      <c r="B11" s="18"/>
      <c r="C11" s="21" t="s">
        <v>16</v>
      </c>
      <c r="D11" s="22" t="n">
        <v>0.011</v>
      </c>
      <c r="E11" s="23" t="n">
        <f aca="false">13.7986578869048+(13.7986578869048*D11)</f>
        <v>13.9504431236608</v>
      </c>
      <c r="F11" s="23" t="n">
        <f aca="false">39.858786359127+(39.858786359127*D11)</f>
        <v>40.2972330090774</v>
      </c>
      <c r="G11" s="23" t="n">
        <f aca="false">53.6574442460317+(53.6574442460317*D11)</f>
        <v>54.2476761327381</v>
      </c>
      <c r="H11" s="12"/>
      <c r="I11" s="24"/>
      <c r="J11" s="24"/>
      <c r="K11" s="24"/>
    </row>
    <row r="12" customFormat="false" ht="24.75" hidden="false" customHeight="true" outlineLevel="0" collapsed="false">
      <c r="A12" s="20" t="s">
        <v>18</v>
      </c>
      <c r="B12" s="18"/>
      <c r="C12" s="21" t="s">
        <v>16</v>
      </c>
      <c r="D12" s="22" t="n">
        <v>0.011</v>
      </c>
      <c r="E12" s="23" t="n">
        <f aca="false">11.0365244543651+(11.0365244543651*D12)</f>
        <v>11.1579262233631</v>
      </c>
      <c r="F12" s="23" t="n">
        <f aca="false">31.8846272321428+(31.8846272321428*D12)</f>
        <v>32.2353581316964</v>
      </c>
      <c r="G12" s="23" t="n">
        <f aca="false">42.9211516865079+(42.9211516865079*D12)</f>
        <v>43.3932843550595</v>
      </c>
      <c r="H12" s="12"/>
      <c r="I12" s="24"/>
      <c r="J12" s="24"/>
      <c r="K12" s="24"/>
    </row>
    <row r="13" customFormat="false" ht="11.35" hidden="false" customHeight="true" outlineLevel="0" collapsed="false">
      <c r="A13" s="17" t="s">
        <v>19</v>
      </c>
      <c r="B13" s="18"/>
      <c r="C13" s="18"/>
      <c r="D13" s="25"/>
      <c r="E13" s="26"/>
      <c r="F13" s="26"/>
      <c r="G13" s="26"/>
      <c r="H13" s="12"/>
      <c r="I13" s="26"/>
      <c r="J13" s="26"/>
      <c r="K13" s="26"/>
    </row>
    <row r="14" customFormat="false" ht="14.25" hidden="false" customHeight="true" outlineLevel="0" collapsed="false">
      <c r="A14" s="20" t="s">
        <v>15</v>
      </c>
      <c r="B14" s="20" t="s">
        <v>20</v>
      </c>
      <c r="C14" s="21" t="s">
        <v>21</v>
      </c>
      <c r="D14" s="22" t="n">
        <v>0.011</v>
      </c>
      <c r="E14" s="23" t="n">
        <f aca="false">5.52426686507937+(5.52426686507937*D14)</f>
        <v>5.58503380059524</v>
      </c>
      <c r="F14" s="23" t="n">
        <f aca="false">5.05590510912699+(5.05590510912699*D14)</f>
        <v>5.11152006532739</v>
      </c>
      <c r="G14" s="23" t="n">
        <f aca="false">10.5801719742063+(10.5801719742063*D14)</f>
        <v>10.6965538659226</v>
      </c>
      <c r="H14" s="12"/>
      <c r="I14" s="24"/>
      <c r="J14" s="24"/>
      <c r="K14" s="24"/>
    </row>
    <row r="15" customFormat="false" ht="14.25" hidden="false" customHeight="true" outlineLevel="0" collapsed="false">
      <c r="A15" s="18"/>
      <c r="B15" s="20" t="s">
        <v>22</v>
      </c>
      <c r="C15" s="21" t="s">
        <v>21</v>
      </c>
      <c r="D15" s="22" t="n">
        <v>0.011</v>
      </c>
      <c r="E15" s="23" t="n">
        <f aca="false">5.9806193452381+(5.9806193452381*D15)</f>
        <v>6.04640615803572</v>
      </c>
      <c r="F15" s="23" t="n">
        <f aca="false">5.05590510912699+(5.05590510912699*D15)</f>
        <v>5.11152006532739</v>
      </c>
      <c r="G15" s="23" t="n">
        <f aca="false">11.0365244543651+(11.0365244543651*D15)</f>
        <v>11.1579262233631</v>
      </c>
      <c r="H15" s="12"/>
      <c r="I15" s="24"/>
      <c r="J15" s="24"/>
      <c r="K15" s="24"/>
    </row>
    <row r="16" customFormat="false" ht="14.25" hidden="false" customHeight="true" outlineLevel="0" collapsed="false">
      <c r="A16" s="20" t="s">
        <v>17</v>
      </c>
      <c r="B16" s="20" t="s">
        <v>20</v>
      </c>
      <c r="C16" s="21" t="s">
        <v>21</v>
      </c>
      <c r="D16" s="22" t="n">
        <v>0.011</v>
      </c>
      <c r="E16" s="23" t="n">
        <f aca="false">18.2661084821428+(18.2661084821428*D16)</f>
        <v>18.4670356754464</v>
      </c>
      <c r="F16" s="23" t="n">
        <f aca="false">16.8610232142858+(16.8610232142858*D16)</f>
        <v>17.0464944696429</v>
      </c>
      <c r="G16" s="23" t="n">
        <f aca="false">35.1271316964286+(35.1271316964286*D16)</f>
        <v>35.5135301450893</v>
      </c>
      <c r="H16" s="12"/>
      <c r="I16" s="24"/>
      <c r="J16" s="24"/>
      <c r="K16" s="24"/>
    </row>
    <row r="17" customFormat="false" ht="15.75" hidden="false" customHeight="true" outlineLevel="0" collapsed="false">
      <c r="A17" s="18"/>
      <c r="B17" s="20" t="s">
        <v>22</v>
      </c>
      <c r="C17" s="21" t="s">
        <v>21</v>
      </c>
      <c r="D17" s="22" t="n">
        <v>0.011</v>
      </c>
      <c r="E17" s="23" t="n">
        <f aca="false">19.9233885416666+(19.9233885416666*D17)</f>
        <v>20.1425458156249</v>
      </c>
      <c r="F17" s="23" t="n">
        <f aca="false">16.8610232142858+(16.8610232142858*D17)</f>
        <v>17.0464944696429</v>
      </c>
      <c r="G17" s="23" t="n">
        <f aca="false">36.7844117559524+(36.7844117559524*D17)</f>
        <v>37.1890402852679</v>
      </c>
      <c r="H17" s="12"/>
      <c r="I17" s="24"/>
      <c r="J17" s="24"/>
      <c r="K17" s="24"/>
    </row>
    <row r="18" customFormat="false" ht="11.35" hidden="false" customHeight="true" outlineLevel="0" collapsed="false">
      <c r="A18" s="17" t="s">
        <v>23</v>
      </c>
      <c r="B18" s="18"/>
      <c r="C18" s="18"/>
      <c r="D18" s="25"/>
      <c r="E18" s="26"/>
      <c r="F18" s="26"/>
      <c r="G18" s="26"/>
      <c r="H18" s="12"/>
      <c r="I18" s="26"/>
      <c r="J18" s="26"/>
      <c r="K18" s="26"/>
    </row>
    <row r="19" customFormat="false" ht="11.35" hidden="false" customHeight="true" outlineLevel="0" collapsed="false">
      <c r="A19" s="20" t="s">
        <v>15</v>
      </c>
      <c r="B19" s="18"/>
      <c r="C19" s="21" t="s">
        <v>16</v>
      </c>
      <c r="D19" s="22" t="n">
        <v>0.011</v>
      </c>
      <c r="E19" s="23" t="n">
        <f aca="false">4.86375669642858+(4.86375669642858*D19)</f>
        <v>4.91725802008929</v>
      </c>
      <c r="F19" s="23" t="n">
        <f aca="false">2.42587371031746+(2.42587371031746*D19)</f>
        <v>2.45255832113095</v>
      </c>
      <c r="G19" s="23" t="n">
        <f aca="false">7.28963040674603+(7.28963040674603*D19)</f>
        <v>7.36981634122024</v>
      </c>
      <c r="H19" s="12"/>
      <c r="I19" s="24"/>
      <c r="J19" s="24"/>
      <c r="K19" s="24"/>
    </row>
    <row r="20" customFormat="false" ht="15.75" hidden="false" customHeight="true" outlineLevel="0" collapsed="false">
      <c r="A20" s="20" t="s">
        <v>17</v>
      </c>
      <c r="B20" s="18"/>
      <c r="C20" s="21" t="s">
        <v>16</v>
      </c>
      <c r="D20" s="22" t="n">
        <v>0.011</v>
      </c>
      <c r="E20" s="23" t="n">
        <f aca="false">16.1885037698413+(16.1885037698413*D20)</f>
        <v>16.3665773113096</v>
      </c>
      <c r="F20" s="23" t="n">
        <f aca="false">8.09425188492064+(8.09425188492064*D20)</f>
        <v>8.18328865565477</v>
      </c>
      <c r="G20" s="23" t="n">
        <f aca="false">24.2947649305555+(24.2947649305555*D20)</f>
        <v>24.5620073447916</v>
      </c>
      <c r="H20" s="12"/>
      <c r="I20" s="24"/>
      <c r="J20" s="24"/>
      <c r="K20" s="24"/>
    </row>
    <row r="21" customFormat="false" ht="11.35" hidden="false" customHeight="true" outlineLevel="0" collapsed="false">
      <c r="A21" s="17" t="s">
        <v>24</v>
      </c>
      <c r="B21" s="18"/>
      <c r="C21" s="18"/>
      <c r="D21" s="25"/>
      <c r="E21" s="27"/>
      <c r="F21" s="27"/>
      <c r="G21" s="27"/>
      <c r="H21" s="12"/>
      <c r="I21" s="27"/>
      <c r="J21" s="27"/>
      <c r="K21" s="27"/>
    </row>
    <row r="22" customFormat="false" ht="11.35" hidden="false" customHeight="true" outlineLevel="0" collapsed="false">
      <c r="A22" s="20" t="s">
        <v>15</v>
      </c>
      <c r="B22" s="18"/>
      <c r="C22" s="21" t="s">
        <v>21</v>
      </c>
      <c r="D22" s="22" t="n">
        <v>0.011</v>
      </c>
      <c r="E22" s="23" t="n">
        <f aca="false">9.65545773809524+(9.65545773809524*D22)</f>
        <v>9.76166777321429</v>
      </c>
      <c r="F22" s="23" t="n">
        <f aca="false">3.21848591269841+(3.21848591269841*D22)</f>
        <v>3.25388925773809</v>
      </c>
      <c r="G22" s="23" t="n">
        <f aca="false">12.8739436507937+(12.8739436507937*D22)</f>
        <v>13.0155570309524</v>
      </c>
      <c r="H22" s="12"/>
      <c r="I22" s="24"/>
      <c r="J22" s="24"/>
      <c r="K22" s="24"/>
    </row>
    <row r="23" customFormat="false" ht="15.75" hidden="false" customHeight="true" outlineLevel="0" collapsed="false">
      <c r="A23" s="20" t="s">
        <v>17</v>
      </c>
      <c r="B23" s="18"/>
      <c r="C23" s="21" t="s">
        <v>21</v>
      </c>
      <c r="D23" s="22" t="n">
        <v>0.011</v>
      </c>
      <c r="E23" s="23" t="n">
        <f aca="false">32.1968684027778+(32.1968684027778*D23)</f>
        <v>32.5510339552084</v>
      </c>
      <c r="F23" s="23" t="n">
        <f aca="false">10.7362925595238+(10.7362925595238*D23)</f>
        <v>10.8543917776786</v>
      </c>
      <c r="G23" s="23" t="n">
        <f aca="false">42.9211516865079+(42.9211516865079*D23)</f>
        <v>43.3932843550595</v>
      </c>
      <c r="H23" s="12"/>
      <c r="I23" s="24"/>
      <c r="J23" s="24"/>
      <c r="K23" s="24"/>
    </row>
    <row r="24" customFormat="false" ht="11.35" hidden="false" customHeight="true" outlineLevel="0" collapsed="false">
      <c r="A24" s="14" t="s">
        <v>25</v>
      </c>
      <c r="B24" s="14"/>
      <c r="C24" s="14"/>
      <c r="D24" s="28"/>
      <c r="E24" s="19"/>
      <c r="F24" s="19"/>
      <c r="G24" s="19"/>
      <c r="H24" s="12"/>
      <c r="I24" s="19"/>
      <c r="J24" s="19"/>
      <c r="K24" s="19"/>
    </row>
    <row r="25" customFormat="false" ht="11.35" hidden="false" customHeight="true" outlineLevel="0" collapsed="false">
      <c r="A25" s="17" t="s">
        <v>26</v>
      </c>
      <c r="B25" s="18"/>
      <c r="C25" s="18"/>
      <c r="D25" s="18"/>
      <c r="E25" s="19" t="s">
        <v>27</v>
      </c>
      <c r="F25" s="19"/>
      <c r="G25" s="19"/>
      <c r="H25" s="12"/>
      <c r="I25" s="19" t="s">
        <v>27</v>
      </c>
      <c r="J25" s="19"/>
      <c r="K25" s="19"/>
    </row>
    <row r="26" customFormat="false" ht="12" hidden="false" customHeight="true" outlineLevel="0" collapsed="false">
      <c r="A26" s="20" t="s">
        <v>28</v>
      </c>
      <c r="B26" s="20"/>
      <c r="C26" s="21" t="s">
        <v>21</v>
      </c>
      <c r="D26" s="29" t="n">
        <v>0.021</v>
      </c>
      <c r="E26" s="30"/>
      <c r="F26" s="23" t="n">
        <f aca="false">298.58598+(298.58598*D26)</f>
        <v>304.85628558</v>
      </c>
      <c r="G26" s="27"/>
      <c r="H26" s="12"/>
      <c r="I26" s="30"/>
      <c r="J26" s="24"/>
      <c r="K26" s="27"/>
    </row>
    <row r="27" customFormat="false" ht="13.5" hidden="false" customHeight="true" outlineLevel="0" collapsed="false">
      <c r="A27" s="20" t="s">
        <v>29</v>
      </c>
      <c r="B27" s="20"/>
      <c r="C27" s="21" t="s">
        <v>21</v>
      </c>
      <c r="D27" s="29" t="n">
        <v>0.02</v>
      </c>
      <c r="E27" s="31"/>
      <c r="F27" s="23" t="n">
        <f aca="false">1365.97611886551+(1365.97611886551*D27)</f>
        <v>1393.29564124282</v>
      </c>
      <c r="G27" s="27"/>
      <c r="H27" s="12"/>
      <c r="I27" s="31"/>
      <c r="J27" s="24"/>
      <c r="K27" s="27"/>
    </row>
    <row r="28" customFormat="false" ht="15.75" hidden="false" customHeight="true" outlineLevel="0" collapsed="false">
      <c r="A28" s="20" t="s">
        <v>30</v>
      </c>
      <c r="B28" s="20"/>
      <c r="C28" s="21" t="s">
        <v>21</v>
      </c>
      <c r="D28" s="29" t="n">
        <v>0.02</v>
      </c>
      <c r="E28" s="31"/>
      <c r="F28" s="23" t="n">
        <f aca="false">942.055556799664+(942.055556799664*D28)</f>
        <v>960.896667935657</v>
      </c>
      <c r="G28" s="27"/>
      <c r="H28" s="12"/>
      <c r="I28" s="31"/>
      <c r="J28" s="24"/>
      <c r="K28" s="27"/>
    </row>
    <row r="29" customFormat="false" ht="11.35" hidden="false" customHeight="true" outlineLevel="0" collapsed="false">
      <c r="A29" s="17" t="s">
        <v>31</v>
      </c>
      <c r="B29" s="18"/>
      <c r="C29" s="18"/>
      <c r="D29" s="25"/>
      <c r="E29" s="19" t="s">
        <v>27</v>
      </c>
      <c r="F29" s="19"/>
      <c r="G29" s="19"/>
      <c r="H29" s="12"/>
      <c r="I29" s="19" t="s">
        <v>27</v>
      </c>
      <c r="J29" s="19"/>
      <c r="K29" s="19"/>
    </row>
    <row r="30" customFormat="false" ht="12" hidden="false" customHeight="true" outlineLevel="0" collapsed="false">
      <c r="A30" s="20" t="s">
        <v>28</v>
      </c>
      <c r="B30" s="20"/>
      <c r="C30" s="21" t="s">
        <v>21</v>
      </c>
      <c r="D30" s="29" t="n">
        <v>0.021</v>
      </c>
      <c r="E30" s="31"/>
      <c r="F30" s="23" t="n">
        <f aca="false">209.01+(209.01*D30)</f>
        <v>213.39921</v>
      </c>
      <c r="G30" s="27"/>
      <c r="H30" s="12"/>
      <c r="I30" s="31"/>
      <c r="J30" s="24"/>
      <c r="K30" s="27"/>
    </row>
    <row r="31" customFormat="false" ht="13.5" hidden="false" customHeight="true" outlineLevel="0" collapsed="false">
      <c r="A31" s="20" t="s">
        <v>29</v>
      </c>
      <c r="B31" s="20"/>
      <c r="C31" s="21" t="s">
        <v>21</v>
      </c>
      <c r="D31" s="29" t="n">
        <v>0.02</v>
      </c>
      <c r="E31" s="31"/>
      <c r="F31" s="23" t="n">
        <f aca="false">956.184762703859+(956.184762703859*D31)</f>
        <v>975.308457957936</v>
      </c>
      <c r="G31" s="27"/>
      <c r="H31" s="12"/>
      <c r="I31" s="31"/>
      <c r="J31" s="24"/>
      <c r="K31" s="27"/>
    </row>
    <row r="32" customFormat="false" ht="15.75" hidden="false" customHeight="true" outlineLevel="0" collapsed="false">
      <c r="A32" s="20" t="s">
        <v>30</v>
      </c>
      <c r="B32" s="20"/>
      <c r="C32" s="21" t="s">
        <v>21</v>
      </c>
      <c r="D32" s="29" t="n">
        <v>0.02</v>
      </c>
      <c r="E32" s="31"/>
      <c r="F32" s="23" t="n">
        <f aca="false">659.441848755765+(659.441848755765*D32)</f>
        <v>672.63068573088</v>
      </c>
      <c r="G32" s="27"/>
      <c r="H32" s="12"/>
      <c r="I32" s="31"/>
      <c r="J32" s="24"/>
      <c r="K32" s="27"/>
    </row>
    <row r="33" customFormat="false" ht="15.75" hidden="false" customHeight="true" outlineLevel="0" collapsed="false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</row>
    <row r="34" customFormat="false" ht="9.75" hidden="false" customHeight="true" outlineLevel="0" collapsed="false">
      <c r="A34" s="32" t="s">
        <v>32</v>
      </c>
      <c r="B34" s="18"/>
      <c r="C34" s="18"/>
      <c r="D34" s="33"/>
      <c r="E34" s="33"/>
      <c r="F34" s="33"/>
      <c r="G34" s="19"/>
      <c r="H34" s="12"/>
      <c r="I34" s="33"/>
      <c r="J34" s="33"/>
      <c r="K34" s="19" t="s">
        <v>33</v>
      </c>
    </row>
    <row r="35" customFormat="false" ht="8.25" hidden="false" customHeight="true" outlineLevel="0" collapsed="false">
      <c r="A35" s="32" t="s">
        <v>34</v>
      </c>
      <c r="B35" s="32"/>
      <c r="C35" s="34" t="n">
        <v>0.09</v>
      </c>
      <c r="D35" s="34"/>
      <c r="E35" s="35"/>
      <c r="F35" s="35"/>
      <c r="G35" s="36"/>
      <c r="H35" s="12"/>
      <c r="I35" s="35"/>
      <c r="J35" s="35"/>
      <c r="K35" s="37"/>
    </row>
    <row r="36" customFormat="false" ht="8.25" hidden="false" customHeight="true" outlineLevel="0" collapsed="false">
      <c r="A36" s="32" t="s">
        <v>35</v>
      </c>
      <c r="B36" s="32"/>
      <c r="C36" s="34" t="n">
        <v>0.08</v>
      </c>
      <c r="D36" s="34"/>
      <c r="E36" s="35"/>
      <c r="F36" s="35"/>
      <c r="G36" s="36"/>
      <c r="H36" s="12"/>
      <c r="I36" s="35"/>
      <c r="J36" s="35"/>
      <c r="K36" s="37"/>
    </row>
    <row r="37" customFormat="false" ht="8.25" hidden="false" customHeight="true" outlineLevel="0" collapsed="false">
      <c r="A37" s="32" t="s">
        <v>36</v>
      </c>
      <c r="B37" s="32"/>
      <c r="C37" s="34" t="n">
        <v>0.08</v>
      </c>
      <c r="D37" s="34"/>
      <c r="E37" s="35"/>
      <c r="F37" s="35"/>
      <c r="G37" s="36"/>
      <c r="H37" s="12"/>
      <c r="I37" s="35"/>
      <c r="J37" s="35"/>
      <c r="K37" s="37"/>
    </row>
    <row r="38" customFormat="false" ht="8.25" hidden="false" customHeight="true" outlineLevel="0" collapsed="false">
      <c r="A38" s="32" t="s">
        <v>37</v>
      </c>
      <c r="B38" s="32"/>
      <c r="C38" s="34" t="n">
        <v>0.07</v>
      </c>
      <c r="D38" s="34"/>
      <c r="E38" s="35"/>
      <c r="F38" s="35"/>
      <c r="G38" s="36"/>
      <c r="H38" s="12"/>
      <c r="I38" s="35"/>
      <c r="J38" s="35"/>
      <c r="K38" s="37"/>
    </row>
    <row r="39" customFormat="false" ht="8.25" hidden="false" customHeight="true" outlineLevel="0" collapsed="false">
      <c r="A39" s="32" t="s">
        <v>38</v>
      </c>
      <c r="B39" s="32"/>
      <c r="C39" s="34" t="n">
        <v>0.07</v>
      </c>
      <c r="D39" s="34"/>
      <c r="E39" s="35"/>
      <c r="F39" s="35"/>
      <c r="G39" s="36"/>
      <c r="H39" s="12"/>
      <c r="I39" s="35"/>
      <c r="J39" s="35"/>
      <c r="K39" s="37"/>
    </row>
    <row r="40" customFormat="false" ht="9.75" hidden="false" customHeight="true" outlineLevel="0" collapsed="false">
      <c r="A40" s="32" t="s">
        <v>39</v>
      </c>
      <c r="B40" s="32" t="s">
        <v>40</v>
      </c>
      <c r="C40" s="34" t="n">
        <v>0.1</v>
      </c>
      <c r="D40" s="34"/>
      <c r="E40" s="35"/>
      <c r="F40" s="35"/>
      <c r="G40" s="36"/>
      <c r="H40" s="12"/>
      <c r="I40" s="35"/>
      <c r="J40" s="35"/>
      <c r="K40" s="37"/>
    </row>
    <row r="41" customFormat="false" ht="15.75" hidden="false" customHeight="true" outlineLevel="0" collapsed="false">
      <c r="A41" s="32" t="s">
        <v>41</v>
      </c>
      <c r="B41" s="32"/>
      <c r="C41" s="34" t="n">
        <v>0.1</v>
      </c>
      <c r="D41" s="34"/>
      <c r="E41" s="35"/>
      <c r="F41" s="35"/>
      <c r="G41" s="36"/>
      <c r="H41" s="12"/>
      <c r="I41" s="35"/>
      <c r="J41" s="35"/>
      <c r="K41" s="37"/>
    </row>
    <row r="42" customFormat="false" ht="18.75" hidden="false" customHeight="true" outlineLevel="0" collapsed="false">
      <c r="A42" s="8" t="s">
        <v>42</v>
      </c>
      <c r="B42" s="8"/>
      <c r="C42" s="8"/>
      <c r="D42" s="8"/>
      <c r="E42" s="8"/>
      <c r="F42" s="8"/>
      <c r="G42" s="8"/>
      <c r="H42" s="8"/>
      <c r="I42" s="8"/>
      <c r="J42" s="8"/>
      <c r="K42" s="8"/>
    </row>
    <row r="43" customFormat="false" ht="8.25" hidden="false" customHeight="true" outlineLevel="0" collapsed="false">
      <c r="A43" s="38" t="s">
        <v>43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</row>
    <row r="44" customFormat="false" ht="7.5" hidden="false" customHeight="true" outlineLevel="0" collapsed="false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</row>
    <row r="45" customFormat="false" ht="11.35" hidden="false" customHeight="true" outlineLevel="0" collapsed="false">
      <c r="A45" s="20"/>
      <c r="B45" s="39"/>
      <c r="C45" s="40"/>
      <c r="D45" s="18"/>
      <c r="E45" s="31"/>
      <c r="F45" s="31"/>
      <c r="G45" s="41" t="s">
        <v>44</v>
      </c>
      <c r="H45" s="41"/>
      <c r="I45" s="41"/>
      <c r="J45" s="39" t="s">
        <v>16</v>
      </c>
      <c r="K45" s="42"/>
    </row>
    <row r="46" customFormat="false" ht="11.35" hidden="false" customHeight="true" outlineLevel="0" collapsed="false">
      <c r="A46" s="20"/>
      <c r="B46" s="39"/>
      <c r="C46" s="43"/>
      <c r="D46" s="18"/>
      <c r="E46" s="31"/>
      <c r="F46" s="31"/>
      <c r="G46" s="41" t="s">
        <v>45</v>
      </c>
      <c r="H46" s="41"/>
      <c r="I46" s="41"/>
      <c r="J46" s="39" t="s">
        <v>21</v>
      </c>
      <c r="K46" s="42"/>
    </row>
    <row r="47" customFormat="false" ht="11.35" hidden="false" customHeight="true" outlineLevel="0" collapsed="false">
      <c r="A47" s="20"/>
      <c r="B47" s="39"/>
      <c r="C47" s="40"/>
      <c r="D47" s="18"/>
      <c r="E47" s="31"/>
      <c r="F47" s="31"/>
      <c r="G47" s="41" t="s">
        <v>46</v>
      </c>
      <c r="H47" s="41"/>
      <c r="I47" s="41"/>
      <c r="J47" s="39" t="s">
        <v>21</v>
      </c>
      <c r="K47" s="42"/>
    </row>
    <row r="48" customFormat="false" ht="7.5" hidden="false" customHeight="true" outlineLevel="0" collapsed="false">
      <c r="A48" s="18"/>
      <c r="B48" s="18"/>
      <c r="C48" s="18"/>
      <c r="D48" s="18"/>
      <c r="E48" s="31"/>
      <c r="F48" s="31"/>
      <c r="G48" s="31"/>
      <c r="H48" s="12"/>
      <c r="I48" s="31"/>
      <c r="J48" s="31"/>
      <c r="K48" s="31"/>
    </row>
    <row r="49" customFormat="false" ht="17.25" hidden="false" customHeight="true" outlineLevel="0" collapsed="false">
      <c r="A49" s="8" t="s">
        <v>47</v>
      </c>
      <c r="B49" s="8"/>
      <c r="C49" s="8"/>
      <c r="D49" s="8"/>
      <c r="E49" s="8"/>
      <c r="F49" s="8"/>
      <c r="G49" s="8"/>
      <c r="H49" s="8"/>
      <c r="I49" s="8"/>
      <c r="J49" s="8"/>
      <c r="K49" s="8"/>
    </row>
    <row r="50" customFormat="false" ht="17" hidden="false" customHeight="true" outlineLevel="0" collapsed="false">
      <c r="A50" s="18"/>
      <c r="B50" s="38"/>
      <c r="C50" s="38"/>
      <c r="D50" s="44"/>
      <c r="E50" s="44"/>
      <c r="F50" s="44"/>
      <c r="G50" s="38" t="s">
        <v>48</v>
      </c>
      <c r="H50" s="38" t="s">
        <v>49</v>
      </c>
      <c r="I50" s="38" t="s">
        <v>27</v>
      </c>
      <c r="J50" s="44"/>
      <c r="K50" s="38" t="s">
        <v>50</v>
      </c>
    </row>
    <row r="51" customFormat="false" ht="11.35" hidden="false" customHeight="true" outlineLevel="0" collapsed="false">
      <c r="A51" s="45"/>
      <c r="B51" s="18"/>
      <c r="C51" s="18"/>
      <c r="D51" s="46" t="s">
        <v>51</v>
      </c>
      <c r="E51" s="46"/>
      <c r="F51" s="46"/>
      <c r="G51" s="31"/>
      <c r="H51" s="47"/>
      <c r="I51" s="31"/>
      <c r="J51" s="31"/>
      <c r="K51" s="31"/>
    </row>
    <row r="52" customFormat="false" ht="8.25" hidden="false" customHeight="true" outlineLevel="0" collapsed="false">
      <c r="A52" s="18"/>
      <c r="B52" s="39"/>
      <c r="C52" s="40"/>
      <c r="D52" s="18"/>
      <c r="E52" s="31"/>
      <c r="F52" s="31"/>
      <c r="G52" s="39" t="s">
        <v>16</v>
      </c>
      <c r="H52" s="48" t="n">
        <f aca="false">K45</f>
        <v>0</v>
      </c>
      <c r="I52" s="48" t="n">
        <f aca="false">I10+I11+I12+I19+I20</f>
        <v>0</v>
      </c>
      <c r="J52" s="49" t="s">
        <v>52</v>
      </c>
      <c r="K52" s="48" t="n">
        <f aca="false">H52*I52</f>
        <v>0</v>
      </c>
    </row>
    <row r="53" customFormat="false" ht="8.25" hidden="false" customHeight="true" outlineLevel="0" collapsed="false">
      <c r="A53" s="18"/>
      <c r="B53" s="39"/>
      <c r="C53" s="40"/>
      <c r="D53" s="18"/>
      <c r="E53" s="31"/>
      <c r="F53" s="31"/>
      <c r="G53" s="39" t="s">
        <v>21</v>
      </c>
      <c r="H53" s="48" t="n">
        <f aca="false">K46</f>
        <v>0</v>
      </c>
      <c r="I53" s="48" t="n">
        <f aca="false">I14+I15+I16+I17+I22+I23</f>
        <v>0</v>
      </c>
      <c r="J53" s="49" t="s">
        <v>52</v>
      </c>
      <c r="K53" s="48" t="n">
        <f aca="false">H53*I53</f>
        <v>0</v>
      </c>
    </row>
    <row r="54" customFormat="false" ht="7.5" hidden="false" customHeight="true" outlineLevel="0" collapsed="false">
      <c r="A54" s="18"/>
      <c r="B54" s="18"/>
      <c r="C54" s="43"/>
      <c r="D54" s="18"/>
      <c r="E54" s="31"/>
      <c r="F54" s="31"/>
      <c r="G54" s="31"/>
      <c r="H54" s="48"/>
      <c r="I54" s="48"/>
      <c r="J54" s="50"/>
      <c r="K54" s="48"/>
    </row>
    <row r="55" customFormat="false" ht="11.35" hidden="false" customHeight="true" outlineLevel="0" collapsed="false">
      <c r="A55" s="45"/>
      <c r="B55" s="39"/>
      <c r="C55" s="40"/>
      <c r="D55" s="46" t="s">
        <v>53</v>
      </c>
      <c r="E55" s="46"/>
      <c r="F55" s="46"/>
      <c r="G55" s="31"/>
      <c r="H55" s="48"/>
      <c r="I55" s="48"/>
      <c r="J55" s="50"/>
      <c r="K55" s="48"/>
    </row>
    <row r="56" customFormat="false" ht="8.25" hidden="false" customHeight="true" outlineLevel="0" collapsed="false">
      <c r="A56" s="18"/>
      <c r="B56" s="39"/>
      <c r="C56" s="40"/>
      <c r="D56" s="18"/>
      <c r="E56" s="31"/>
      <c r="F56" s="31"/>
      <c r="G56" s="39" t="s">
        <v>16</v>
      </c>
      <c r="H56" s="48" t="n">
        <f aca="false">K45</f>
        <v>0</v>
      </c>
      <c r="I56" s="48" t="n">
        <f aca="false">J10+J11+J12+J19+J20</f>
        <v>0</v>
      </c>
      <c r="J56" s="49" t="s">
        <v>52</v>
      </c>
      <c r="K56" s="48" t="n">
        <f aca="false">H56*I56</f>
        <v>0</v>
      </c>
    </row>
    <row r="57" customFormat="false" ht="7.5" hidden="false" customHeight="true" outlineLevel="0" collapsed="false">
      <c r="A57" s="18"/>
      <c r="B57" s="18"/>
      <c r="C57" s="18"/>
      <c r="D57" s="18"/>
      <c r="E57" s="31"/>
      <c r="F57" s="31"/>
      <c r="G57" s="39" t="s">
        <v>21</v>
      </c>
      <c r="H57" s="48" t="n">
        <f aca="false">K46</f>
        <v>0</v>
      </c>
      <c r="I57" s="48" t="n">
        <f aca="false">J14+J15+J16+J17+J22+J23</f>
        <v>0</v>
      </c>
      <c r="J57" s="49" t="s">
        <v>52</v>
      </c>
      <c r="K57" s="48" t="n">
        <f aca="false">H57*I57</f>
        <v>0</v>
      </c>
    </row>
    <row r="58" customFormat="false" ht="11.35" hidden="false" customHeight="true" outlineLevel="0" collapsed="false">
      <c r="A58" s="6"/>
      <c r="B58" s="18"/>
      <c r="C58" s="18"/>
      <c r="D58" s="51"/>
      <c r="E58" s="52" t="s">
        <v>54</v>
      </c>
      <c r="F58" s="52"/>
      <c r="G58" s="52"/>
      <c r="H58" s="52"/>
      <c r="I58" s="52"/>
      <c r="J58" s="53" t="s">
        <v>52</v>
      </c>
      <c r="K58" s="54" t="n">
        <f aca="false">K52+K53+K56+K57</f>
        <v>0</v>
      </c>
    </row>
    <row r="59" customFormat="false" ht="8.5" hidden="false" customHeight="true" outlineLevel="0" collapsed="false">
      <c r="A59" s="18"/>
      <c r="B59" s="18"/>
      <c r="C59" s="18"/>
      <c r="D59" s="18"/>
      <c r="E59" s="31"/>
      <c r="F59" s="31"/>
      <c r="G59" s="31"/>
      <c r="H59" s="31"/>
      <c r="I59" s="31"/>
      <c r="J59" s="31"/>
      <c r="K59" s="31"/>
    </row>
    <row r="60" customFormat="false" ht="17" hidden="false" customHeight="true" outlineLevel="0" collapsed="false">
      <c r="A60" s="18"/>
      <c r="B60" s="38"/>
      <c r="C60" s="38"/>
      <c r="D60" s="44"/>
      <c r="E60" s="44"/>
      <c r="F60" s="44"/>
      <c r="G60" s="38" t="s">
        <v>48</v>
      </c>
      <c r="H60" s="38" t="s">
        <v>49</v>
      </c>
      <c r="I60" s="38" t="s">
        <v>27</v>
      </c>
      <c r="J60" s="50" t="s">
        <v>33</v>
      </c>
      <c r="K60" s="38" t="s">
        <v>50</v>
      </c>
    </row>
    <row r="61" customFormat="false" ht="11.35" hidden="false" customHeight="true" outlineLevel="0" collapsed="false">
      <c r="A61" s="45"/>
      <c r="B61" s="18"/>
      <c r="C61" s="18"/>
      <c r="D61" s="46" t="s">
        <v>55</v>
      </c>
      <c r="E61" s="46"/>
      <c r="F61" s="46"/>
      <c r="G61" s="31"/>
      <c r="H61" s="47"/>
      <c r="I61" s="31"/>
      <c r="J61" s="31"/>
      <c r="K61" s="31"/>
    </row>
    <row r="62" customFormat="false" ht="8.25" hidden="false" customHeight="true" outlineLevel="0" collapsed="false">
      <c r="A62" s="18"/>
      <c r="B62" s="39"/>
      <c r="C62" s="40"/>
      <c r="D62" s="44"/>
      <c r="E62" s="44"/>
      <c r="F62" s="44"/>
      <c r="G62" s="39" t="s">
        <v>21</v>
      </c>
      <c r="H62" s="48" t="n">
        <f aca="false">K47</f>
        <v>0</v>
      </c>
      <c r="I62" s="48" t="n">
        <f aca="false">J26+J27+J28+J30+J31+J32</f>
        <v>0</v>
      </c>
      <c r="J62" s="55" t="n">
        <f aca="false">SUM(K35:K41)</f>
        <v>0</v>
      </c>
      <c r="K62" s="48" t="n">
        <f aca="false">H62*I62*J62</f>
        <v>0</v>
      </c>
    </row>
    <row r="63" customFormat="false" ht="7.5" hidden="false" customHeight="true" outlineLevel="0" collapsed="false">
      <c r="A63" s="18"/>
      <c r="B63" s="18"/>
      <c r="C63" s="18"/>
      <c r="D63" s="18"/>
      <c r="E63" s="31"/>
      <c r="F63" s="31"/>
      <c r="G63" s="31"/>
      <c r="H63" s="47"/>
      <c r="I63" s="31"/>
      <c r="J63" s="31"/>
      <c r="K63" s="31"/>
    </row>
    <row r="64" customFormat="false" ht="11.35" hidden="false" customHeight="true" outlineLevel="0" collapsed="false">
      <c r="A64" s="6"/>
      <c r="B64" s="18"/>
      <c r="C64" s="18"/>
      <c r="D64" s="51"/>
      <c r="E64" s="52" t="s">
        <v>56</v>
      </c>
      <c r="F64" s="52"/>
      <c r="G64" s="52"/>
      <c r="H64" s="52"/>
      <c r="I64" s="52"/>
      <c r="J64" s="53" t="s">
        <v>52</v>
      </c>
      <c r="K64" s="54" t="n">
        <f aca="false">K62</f>
        <v>0</v>
      </c>
    </row>
    <row r="65" customFormat="false" ht="7.5" hidden="false" customHeight="true" outlineLevel="0" collapsed="false">
      <c r="A65" s="18"/>
      <c r="B65" s="18"/>
      <c r="C65" s="18"/>
      <c r="D65" s="18"/>
      <c r="E65" s="31"/>
      <c r="F65" s="31"/>
      <c r="G65" s="31"/>
      <c r="H65" s="47"/>
      <c r="I65" s="31"/>
      <c r="J65" s="31"/>
      <c r="K65" s="31"/>
    </row>
    <row r="66" customFormat="false" ht="11.35" hidden="false" customHeight="true" outlineLevel="0" collapsed="false">
      <c r="A66" s="6"/>
      <c r="B66" s="18"/>
      <c r="C66" s="18"/>
      <c r="D66" s="56"/>
      <c r="E66" s="57" t="s">
        <v>57</v>
      </c>
      <c r="F66" s="57"/>
      <c r="G66" s="57"/>
      <c r="H66" s="57"/>
      <c r="I66" s="57"/>
      <c r="J66" s="58" t="s">
        <v>52</v>
      </c>
      <c r="K66" s="59" t="n">
        <f aca="false">K58+K64</f>
        <v>0</v>
      </c>
    </row>
    <row r="67" customFormat="false" ht="7.5" hidden="false" customHeight="true" outlineLevel="0" collapsed="false">
      <c r="A67" s="18"/>
      <c r="B67" s="18"/>
      <c r="C67" s="18"/>
      <c r="D67" s="18"/>
      <c r="E67" s="31"/>
      <c r="F67" s="31"/>
      <c r="G67" s="31"/>
      <c r="H67" s="12"/>
      <c r="I67" s="31"/>
      <c r="J67" s="31"/>
      <c r="K67" s="31"/>
    </row>
    <row r="68" customFormat="false" ht="15.75" hidden="false" customHeight="true" outlineLevel="0" collapsed="false">
      <c r="A68" s="60" t="s">
        <v>58</v>
      </c>
      <c r="B68" s="61"/>
      <c r="C68" s="61"/>
      <c r="D68" s="18"/>
      <c r="E68" s="31"/>
      <c r="F68" s="31"/>
      <c r="G68" s="31"/>
      <c r="H68" s="12"/>
      <c r="I68" s="31"/>
      <c r="J68" s="31"/>
      <c r="K68" s="31"/>
    </row>
    <row r="69" customFormat="false" ht="9" hidden="false" customHeight="true" outlineLevel="0" collapsed="false">
      <c r="A69" s="18"/>
      <c r="B69" s="18"/>
      <c r="C69" s="18"/>
      <c r="D69" s="18"/>
      <c r="E69" s="31"/>
      <c r="F69" s="31"/>
      <c r="G69" s="31"/>
      <c r="H69" s="12"/>
      <c r="I69" s="31"/>
      <c r="J69" s="31"/>
      <c r="K69" s="31"/>
    </row>
    <row r="70" customFormat="false" ht="11.35" hidden="false" customHeight="true" outlineLevel="0" collapsed="false">
      <c r="A70" s="62" t="s">
        <v>59</v>
      </c>
      <c r="B70" s="39" t="s">
        <v>52</v>
      </c>
      <c r="C70" s="63" t="n">
        <f aca="false">K58</f>
        <v>0</v>
      </c>
      <c r="D70" s="44"/>
      <c r="E70" s="44"/>
      <c r="F70" s="44"/>
      <c r="G70" s="44"/>
      <c r="H70" s="12"/>
      <c r="I70" s="44"/>
      <c r="J70" s="44"/>
      <c r="K70" s="44"/>
    </row>
    <row r="71" customFormat="false" ht="11.35" hidden="false" customHeight="true" outlineLevel="0" collapsed="false">
      <c r="A71" s="64" t="s">
        <v>60</v>
      </c>
      <c r="B71" s="64"/>
      <c r="C71" s="64"/>
      <c r="D71" s="64"/>
      <c r="E71" s="64"/>
      <c r="F71" s="64"/>
      <c r="G71" s="64"/>
      <c r="H71" s="12"/>
      <c r="I71" s="64"/>
      <c r="J71" s="64"/>
      <c r="K71" s="64"/>
    </row>
    <row r="72" customFormat="false" ht="26.25" hidden="false" customHeight="true" outlineLevel="0" collapsed="false">
      <c r="A72" s="64" t="s">
        <v>61</v>
      </c>
      <c r="B72" s="64"/>
      <c r="C72" s="64"/>
      <c r="D72" s="64"/>
      <c r="E72" s="64"/>
      <c r="F72" s="64"/>
      <c r="G72" s="64"/>
      <c r="H72" s="12"/>
      <c r="I72" s="64"/>
      <c r="J72" s="64"/>
      <c r="K72" s="64"/>
    </row>
    <row r="73" customFormat="false" ht="7.5" hidden="false" customHeight="true" outlineLevel="0" collapsed="false">
      <c r="A73" s="44"/>
      <c r="B73" s="44"/>
      <c r="C73" s="44"/>
      <c r="D73" s="44"/>
      <c r="E73" s="44"/>
      <c r="F73" s="44"/>
      <c r="G73" s="44"/>
      <c r="H73" s="12"/>
      <c r="I73" s="44"/>
      <c r="J73" s="44"/>
      <c r="K73" s="44"/>
    </row>
    <row r="74" customFormat="false" ht="11.35" hidden="false" customHeight="true" outlineLevel="0" collapsed="false">
      <c r="A74" s="64" t="s">
        <v>62</v>
      </c>
      <c r="B74" s="39" t="s">
        <v>52</v>
      </c>
      <c r="C74" s="65" t="s">
        <v>63</v>
      </c>
      <c r="D74" s="18"/>
      <c r="E74" s="18"/>
      <c r="F74" s="18"/>
      <c r="G74" s="18"/>
      <c r="H74" s="12"/>
      <c r="I74" s="18"/>
      <c r="J74" s="18"/>
      <c r="K74" s="18"/>
    </row>
    <row r="75" customFormat="false" ht="15" hidden="false" customHeight="true" outlineLevel="0" collapsed="false">
      <c r="A75" s="64" t="s">
        <v>64</v>
      </c>
      <c r="B75" s="39" t="s">
        <v>52</v>
      </c>
      <c r="C75" s="66" t="n">
        <f aca="false">C70/4</f>
        <v>0</v>
      </c>
      <c r="D75" s="18"/>
      <c r="E75" s="18"/>
      <c r="F75" s="18"/>
      <c r="G75" s="18"/>
      <c r="H75" s="12"/>
      <c r="I75" s="18"/>
      <c r="J75" s="18"/>
      <c r="K75" s="18"/>
    </row>
    <row r="76" customFormat="false" ht="15" hidden="false" customHeight="true" outlineLevel="0" collapsed="false">
      <c r="A76" s="64" t="s">
        <v>65</v>
      </c>
      <c r="B76" s="39" t="s">
        <v>52</v>
      </c>
      <c r="C76" s="66" t="n">
        <f aca="false">C70/4</f>
        <v>0</v>
      </c>
      <c r="D76" s="18"/>
      <c r="E76" s="18"/>
      <c r="F76" s="18"/>
      <c r="G76" s="18"/>
      <c r="H76" s="12"/>
      <c r="I76" s="18"/>
      <c r="J76" s="18"/>
      <c r="K76" s="18"/>
    </row>
    <row r="77" customFormat="false" ht="15" hidden="false" customHeight="true" outlineLevel="0" collapsed="false">
      <c r="A77" s="64" t="s">
        <v>66</v>
      </c>
      <c r="B77" s="39" t="s">
        <v>52</v>
      </c>
      <c r="C77" s="66" t="n">
        <f aca="false">C70/4</f>
        <v>0</v>
      </c>
      <c r="D77" s="18"/>
      <c r="E77" s="18"/>
      <c r="F77" s="18"/>
      <c r="G77" s="18"/>
      <c r="H77" s="12"/>
      <c r="I77" s="18"/>
      <c r="J77" s="18"/>
      <c r="K77" s="18"/>
    </row>
    <row r="78" customFormat="false" ht="15" hidden="false" customHeight="true" outlineLevel="0" collapsed="false">
      <c r="A78" s="64" t="s">
        <v>67</v>
      </c>
      <c r="B78" s="39" t="s">
        <v>52</v>
      </c>
      <c r="C78" s="66" t="n">
        <f aca="false">C70/4</f>
        <v>0</v>
      </c>
      <c r="D78" s="18"/>
      <c r="E78" s="18"/>
      <c r="F78" s="18"/>
      <c r="G78" s="18"/>
      <c r="H78" s="12"/>
      <c r="I78" s="18"/>
      <c r="J78" s="18"/>
      <c r="K78" s="18"/>
    </row>
    <row r="79" customFormat="false" ht="7.5" hidden="false" customHeight="true" outlineLevel="0" collapsed="false">
      <c r="A79" s="18"/>
      <c r="B79" s="18"/>
      <c r="C79" s="18"/>
      <c r="D79" s="18"/>
      <c r="E79" s="18"/>
      <c r="F79" s="18"/>
      <c r="G79" s="18"/>
      <c r="H79" s="12"/>
      <c r="I79" s="18"/>
      <c r="J79" s="18"/>
      <c r="K79" s="18"/>
    </row>
    <row r="80" customFormat="false" ht="7.5" hidden="false" customHeight="true" outlineLevel="0" collapsed="false">
      <c r="A80" s="18"/>
      <c r="B80" s="18"/>
      <c r="C80" s="18"/>
      <c r="D80" s="18"/>
      <c r="E80" s="18"/>
      <c r="F80" s="18"/>
      <c r="G80" s="18"/>
      <c r="H80" s="12"/>
      <c r="I80" s="18"/>
      <c r="J80" s="18"/>
      <c r="K80" s="18"/>
    </row>
    <row r="81" customFormat="false" ht="7.5" hidden="false" customHeight="true" outlineLevel="0" collapsed="false">
      <c r="A81" s="18"/>
      <c r="B81" s="18"/>
      <c r="C81" s="18"/>
      <c r="D81" s="18"/>
      <c r="E81" s="18"/>
      <c r="F81" s="18"/>
      <c r="G81" s="18"/>
      <c r="H81" s="12"/>
      <c r="I81" s="18"/>
      <c r="J81" s="18"/>
      <c r="K81" s="18"/>
    </row>
    <row r="82" customFormat="false" ht="11.35" hidden="false" customHeight="true" outlineLevel="0" collapsed="false">
      <c r="A82" s="62" t="s">
        <v>68</v>
      </c>
      <c r="B82" s="39" t="s">
        <v>52</v>
      </c>
      <c r="C82" s="63" t="n">
        <f aca="false">K64</f>
        <v>0</v>
      </c>
      <c r="D82" s="44"/>
      <c r="E82" s="44"/>
      <c r="F82" s="44"/>
      <c r="G82" s="44"/>
      <c r="H82" s="12"/>
      <c r="I82" s="44"/>
      <c r="J82" s="44"/>
      <c r="K82" s="44"/>
    </row>
    <row r="83" customFormat="false" ht="11.35" hidden="false" customHeight="true" outlineLevel="0" collapsed="false">
      <c r="A83" s="64" t="s">
        <v>60</v>
      </c>
      <c r="B83" s="64"/>
      <c r="C83" s="64"/>
      <c r="D83" s="64"/>
      <c r="E83" s="64"/>
      <c r="F83" s="64"/>
      <c r="G83" s="64"/>
      <c r="H83" s="12"/>
      <c r="I83" s="64"/>
      <c r="J83" s="64"/>
      <c r="K83" s="64"/>
    </row>
    <row r="84" customFormat="false" ht="26.25" hidden="false" customHeight="true" outlineLevel="0" collapsed="false">
      <c r="A84" s="64" t="s">
        <v>61</v>
      </c>
      <c r="B84" s="64"/>
      <c r="C84" s="64"/>
      <c r="D84" s="64"/>
      <c r="E84" s="64"/>
      <c r="F84" s="64"/>
      <c r="G84" s="64"/>
      <c r="H84" s="12"/>
      <c r="I84" s="64"/>
      <c r="J84" s="64"/>
      <c r="K84" s="64"/>
    </row>
    <row r="85" customFormat="false" ht="8.25" hidden="false" customHeight="true" outlineLevel="0" collapsed="false">
      <c r="A85" s="64" t="s">
        <v>69</v>
      </c>
      <c r="B85" s="39" t="s">
        <v>52</v>
      </c>
      <c r="C85" s="65" t="s">
        <v>63</v>
      </c>
      <c r="D85" s="18"/>
      <c r="E85" s="18"/>
      <c r="F85" s="18"/>
      <c r="G85" s="18"/>
      <c r="H85" s="12"/>
      <c r="I85" s="18"/>
      <c r="J85" s="18"/>
      <c r="K85" s="18"/>
    </row>
    <row r="86" customFormat="false" ht="16.5" hidden="false" customHeight="true" outlineLevel="0" collapsed="false">
      <c r="A86" s="64" t="s">
        <v>70</v>
      </c>
      <c r="B86" s="39" t="s">
        <v>52</v>
      </c>
      <c r="C86" s="66" t="n">
        <f aca="false">C82*30/100</f>
        <v>0</v>
      </c>
      <c r="D86" s="18"/>
      <c r="E86" s="18"/>
      <c r="F86" s="18"/>
      <c r="G86" s="18"/>
      <c r="H86" s="12"/>
      <c r="I86" s="18"/>
      <c r="J86" s="18"/>
      <c r="K86" s="18"/>
    </row>
    <row r="87" customFormat="false" ht="15" hidden="false" customHeight="true" outlineLevel="0" collapsed="false">
      <c r="A87" s="64" t="s">
        <v>71</v>
      </c>
      <c r="B87" s="39" t="s">
        <v>52</v>
      </c>
      <c r="C87" s="66" t="n">
        <f aca="false">C82*30/100</f>
        <v>0</v>
      </c>
      <c r="D87" s="18"/>
      <c r="E87" s="18"/>
      <c r="F87" s="18"/>
      <c r="G87" s="18"/>
      <c r="H87" s="12"/>
      <c r="I87" s="18"/>
      <c r="J87" s="18"/>
      <c r="K87" s="18"/>
    </row>
    <row r="88" customFormat="false" ht="15" hidden="false" customHeight="true" outlineLevel="0" collapsed="false">
      <c r="A88" s="64" t="s">
        <v>72</v>
      </c>
      <c r="B88" s="39" t="s">
        <v>52</v>
      </c>
      <c r="C88" s="66" t="n">
        <f aca="false">C82*40/100</f>
        <v>0</v>
      </c>
      <c r="D88" s="18"/>
      <c r="E88" s="18"/>
      <c r="F88" s="18"/>
      <c r="G88" s="18"/>
      <c r="H88" s="12"/>
      <c r="I88" s="18"/>
      <c r="J88" s="18"/>
      <c r="K88" s="18"/>
    </row>
    <row r="89" customFormat="false" ht="15" hidden="false" customHeight="true" outlineLevel="0" collapsed="false">
      <c r="A89" s="67"/>
      <c r="B89" s="68"/>
      <c r="C89" s="69"/>
      <c r="D89" s="70"/>
      <c r="E89" s="70"/>
      <c r="F89" s="70"/>
      <c r="G89" s="70"/>
      <c r="I89" s="70"/>
      <c r="J89" s="70"/>
      <c r="K89" s="71"/>
    </row>
    <row r="90" customFormat="false" ht="15" hidden="false" customHeight="true" outlineLevel="0" collapsed="false">
      <c r="A90" s="72" t="s">
        <v>73</v>
      </c>
      <c r="B90" s="72"/>
      <c r="C90" s="73"/>
      <c r="D90" s="73"/>
      <c r="E90" s="73"/>
      <c r="F90" s="73"/>
      <c r="G90" s="73"/>
      <c r="I90" s="73"/>
      <c r="J90" s="73"/>
      <c r="K90" s="74"/>
    </row>
    <row r="91" customFormat="false" ht="19.5" hidden="false" customHeight="true" outlineLevel="0" collapsed="false">
      <c r="A91" s="75"/>
      <c r="B91" s="76"/>
      <c r="C91" s="76"/>
      <c r="D91" s="76"/>
      <c r="E91" s="76"/>
      <c r="F91" s="76"/>
      <c r="G91" s="76"/>
      <c r="I91" s="76"/>
      <c r="J91" s="76"/>
      <c r="K91" s="16"/>
    </row>
    <row r="92" customFormat="false" ht="19.5" hidden="false" customHeight="true" outlineLevel="0" collapsed="false">
      <c r="A92" s="77" t="s">
        <v>74</v>
      </c>
      <c r="B92" s="78" t="s">
        <v>75</v>
      </c>
      <c r="C92" s="78"/>
      <c r="G92" s="76"/>
      <c r="K92" s="16"/>
    </row>
    <row r="93" customFormat="false" ht="19.5" hidden="false" customHeight="true" outlineLevel="0" collapsed="false">
      <c r="A93" s="75"/>
      <c r="B93" s="78" t="s">
        <v>76</v>
      </c>
      <c r="C93" s="78"/>
      <c r="G93" s="76"/>
      <c r="K93" s="16"/>
    </row>
    <row r="94" customFormat="false" ht="19.5" hidden="false" customHeight="true" outlineLevel="0" collapsed="false">
      <c r="A94" s="75"/>
      <c r="G94" s="76"/>
      <c r="K94" s="16"/>
    </row>
    <row r="95" customFormat="false" ht="19.5" hidden="false" customHeight="true" outlineLevel="0" collapsed="false">
      <c r="A95" s="79" t="s">
        <v>77</v>
      </c>
      <c r="B95" s="79"/>
      <c r="D95" s="80" t="s">
        <v>78</v>
      </c>
      <c r="E95" s="80"/>
      <c r="G95" s="76"/>
      <c r="K95" s="16"/>
    </row>
    <row r="96" customFormat="false" ht="19.5" hidden="false" customHeight="true" outlineLevel="0" collapsed="false">
      <c r="A96" s="81"/>
      <c r="B96" s="81"/>
      <c r="D96" s="82"/>
      <c r="E96" s="82"/>
      <c r="F96" s="82"/>
      <c r="G96" s="82"/>
      <c r="K96" s="16"/>
    </row>
    <row r="97" customFormat="false" ht="19.5" hidden="false" customHeight="true" outlineLevel="0" collapsed="false">
      <c r="A97" s="75"/>
      <c r="G97" s="76"/>
      <c r="K97" s="16"/>
    </row>
    <row r="98" customFormat="false" ht="15" hidden="false" customHeight="true" outlineLevel="0" collapsed="false">
      <c r="A98" s="83"/>
      <c r="B98" s="84"/>
      <c r="C98" s="84"/>
      <c r="D98" s="84"/>
      <c r="E98" s="84"/>
      <c r="F98" s="84"/>
      <c r="G98" s="84"/>
      <c r="H98" s="84"/>
      <c r="I98" s="84"/>
      <c r="J98" s="84"/>
      <c r="K98" s="85"/>
    </row>
    <row r="99" customFormat="false" ht="15" hidden="false" customHeight="true" outlineLevel="0" collapsed="false"/>
    <row r="100" customFormat="false" ht="17" hidden="false" customHeight="true" outlineLevel="0" collapsed="false">
      <c r="A100" s="86" t="s">
        <v>79</v>
      </c>
      <c r="B100" s="86"/>
      <c r="C100" s="86"/>
      <c r="D100" s="86"/>
      <c r="E100" s="86"/>
      <c r="F100" s="86"/>
      <c r="G100" s="86"/>
    </row>
    <row r="101" customFormat="false" ht="22.7" hidden="false" customHeight="true" outlineLevel="0" collapsed="false">
      <c r="A101" s="86" t="s">
        <v>80</v>
      </c>
      <c r="B101" s="86"/>
      <c r="C101" s="86"/>
      <c r="D101" s="86"/>
      <c r="E101" s="86"/>
      <c r="F101" s="86"/>
      <c r="G101" s="86"/>
      <c r="H101" s="86"/>
    </row>
  </sheetData>
  <sheetProtection sheet="true" objects="true" scenarios="true"/>
  <mergeCells count="62">
    <mergeCell ref="A1:K1"/>
    <mergeCell ref="A2:K2"/>
    <mergeCell ref="B3:K3"/>
    <mergeCell ref="B4:K4"/>
    <mergeCell ref="B5:K5"/>
    <mergeCell ref="B6:K6"/>
    <mergeCell ref="D7:G7"/>
    <mergeCell ref="I7:K7"/>
    <mergeCell ref="A8:C8"/>
    <mergeCell ref="D8:G8"/>
    <mergeCell ref="I8:K8"/>
    <mergeCell ref="A24:C24"/>
    <mergeCell ref="E25:G25"/>
    <mergeCell ref="I25:K25"/>
    <mergeCell ref="A26:B26"/>
    <mergeCell ref="A27:B27"/>
    <mergeCell ref="A28:B28"/>
    <mergeCell ref="E29:G29"/>
    <mergeCell ref="I29:K29"/>
    <mergeCell ref="A30:B30"/>
    <mergeCell ref="A31:B31"/>
    <mergeCell ref="A32:B32"/>
    <mergeCell ref="A33:K33"/>
    <mergeCell ref="A35:B35"/>
    <mergeCell ref="A36:B36"/>
    <mergeCell ref="A37:B37"/>
    <mergeCell ref="A38:B38"/>
    <mergeCell ref="A39:B39"/>
    <mergeCell ref="A40:B40"/>
    <mergeCell ref="A41:B41"/>
    <mergeCell ref="A42:K42"/>
    <mergeCell ref="A43:K44"/>
    <mergeCell ref="G45:I45"/>
    <mergeCell ref="G46:I46"/>
    <mergeCell ref="G47:I47"/>
    <mergeCell ref="A49:K49"/>
    <mergeCell ref="D51:F51"/>
    <mergeCell ref="E52:F52"/>
    <mergeCell ref="E53:F53"/>
    <mergeCell ref="E54:F54"/>
    <mergeCell ref="D55:F55"/>
    <mergeCell ref="E56:F56"/>
    <mergeCell ref="E57:F57"/>
    <mergeCell ref="E58:I58"/>
    <mergeCell ref="E59:K59"/>
    <mergeCell ref="D61:F61"/>
    <mergeCell ref="E64:I64"/>
    <mergeCell ref="E66:I66"/>
    <mergeCell ref="A71:G71"/>
    <mergeCell ref="A72:G72"/>
    <mergeCell ref="A73:G73"/>
    <mergeCell ref="A83:G83"/>
    <mergeCell ref="A84:G84"/>
    <mergeCell ref="A90:B90"/>
    <mergeCell ref="B92:C92"/>
    <mergeCell ref="B93:C93"/>
    <mergeCell ref="A95:B95"/>
    <mergeCell ref="D95:E95"/>
    <mergeCell ref="A96:B96"/>
    <mergeCell ref="D96:G96"/>
    <mergeCell ref="A100:G100"/>
    <mergeCell ref="A101:H10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649</TotalTime>
  <Application>LibreOffice/7.5.5.2$Windows_X86_64 LibreOffice_project/ca8fe7424262805f223b9a2334bc7181abbcbf5e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2023-12-24T14:32:12Z</dcterms:created>
  <dc:creator/>
  <dc:description/>
  <dc:language>it-IT</dc:language>
  <cp:lastModifiedBy/>
  <cp:lastPrinted>2025-08-01T09:12:53Z</cp:lastPrinted>
  <dcterms:modified xsi:type="dcterms:W3CDTF">2026-01-29T11:38:36Z</dcterms:modified>
  <cp:revision>153</cp:revision>
  <dc:subject/>
  <dc:title>ONERI2018.xls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